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5285" windowHeight="5445"/>
  </bookViews>
  <sheets>
    <sheet name="Sheet1" sheetId="1" r:id="rId1"/>
    <sheet name="Sheet2" sheetId="2" r:id="rId2"/>
    <sheet name="Sheet3" sheetId="3" r:id="rId3"/>
  </sheets>
  <calcPr calcId="145621" calcOnSave="0"/>
</workbook>
</file>

<file path=xl/calcChain.xml><?xml version="1.0" encoding="utf-8"?>
<calcChain xmlns="http://schemas.openxmlformats.org/spreadsheetml/2006/main">
  <c r="M21" i="1" l="1"/>
  <c r="G12" i="1" s="1"/>
  <c r="M22" i="1"/>
  <c r="H13" i="1" s="1"/>
  <c r="F3" i="1"/>
  <c r="B3" i="1"/>
  <c r="J3" i="1" s="1"/>
  <c r="G5" i="1" l="1"/>
  <c r="G9" i="1"/>
  <c r="G13" i="1"/>
  <c r="C12" i="1" s="1"/>
  <c r="G6" i="1"/>
  <c r="G10" i="1"/>
  <c r="G3" i="1"/>
  <c r="G7" i="1"/>
  <c r="G11" i="1"/>
  <c r="G4" i="1"/>
  <c r="G8" i="1"/>
  <c r="B4" i="1"/>
  <c r="B6" i="1" s="1"/>
  <c r="B8" i="1" s="1"/>
  <c r="B5" i="1"/>
  <c r="C6" i="1" l="1"/>
  <c r="C10" i="1"/>
  <c r="C5" i="1"/>
  <c r="C7" i="1"/>
  <c r="C8" i="1"/>
  <c r="C3" i="1"/>
  <c r="D3" i="1" s="1"/>
  <c r="K3" i="1" s="1"/>
  <c r="C9" i="1"/>
  <c r="C4" i="1"/>
  <c r="C11" i="1"/>
  <c r="N13" i="1"/>
  <c r="N11" i="1"/>
  <c r="N8" i="1"/>
  <c r="N9" i="1"/>
  <c r="N10" i="1"/>
  <c r="N3" i="1"/>
  <c r="O3" i="1" s="1"/>
  <c r="N7" i="1"/>
  <c r="N4" i="1"/>
  <c r="N5" i="1"/>
  <c r="N6" i="1"/>
  <c r="N12" i="1"/>
  <c r="J4" i="1"/>
  <c r="J6" i="1"/>
  <c r="B10" i="1"/>
  <c r="J5" i="1"/>
  <c r="B7" i="1"/>
  <c r="D6" i="1" l="1"/>
  <c r="L6" i="1" s="1"/>
  <c r="D12" i="1"/>
  <c r="L3" i="1"/>
  <c r="D9" i="1"/>
  <c r="D10" i="1"/>
  <c r="L10" i="1" s="1"/>
  <c r="D4" i="1"/>
  <c r="L4" i="1" s="1"/>
  <c r="O7" i="1"/>
  <c r="D11" i="1"/>
  <c r="D8" i="1"/>
  <c r="L8" i="1" s="1"/>
  <c r="D7" i="1"/>
  <c r="E4" i="1"/>
  <c r="F4" i="1" s="1"/>
  <c r="D5" i="1"/>
  <c r="O12" i="1"/>
  <c r="O11" i="1"/>
  <c r="O4" i="1"/>
  <c r="O5" i="1"/>
  <c r="O6" i="1"/>
  <c r="O8" i="1"/>
  <c r="O9" i="1"/>
  <c r="O10" i="1"/>
  <c r="B9" i="1"/>
  <c r="J7" i="1"/>
  <c r="B12" i="1"/>
  <c r="E5" i="1" l="1"/>
  <c r="F5" i="1" s="1"/>
  <c r="E7" i="1"/>
  <c r="F7" i="1" s="1"/>
  <c r="E6" i="1"/>
  <c r="F6" i="1" s="1"/>
  <c r="E12" i="1"/>
  <c r="F12" i="1" s="1"/>
  <c r="E11" i="1"/>
  <c r="F11" i="1" s="1"/>
  <c r="E9" i="1"/>
  <c r="F9" i="1" s="1"/>
  <c r="L5" i="1"/>
  <c r="L7" i="1"/>
  <c r="E8" i="1"/>
  <c r="E10" i="1"/>
  <c r="E13" i="1"/>
  <c r="F13" i="1" s="1"/>
  <c r="K4" i="1"/>
  <c r="M4" i="1" s="1"/>
  <c r="P4" i="1" s="1"/>
  <c r="D13" i="1"/>
  <c r="O13" i="1"/>
  <c r="O15" i="1" s="1"/>
  <c r="L12" i="1"/>
  <c r="L9" i="1"/>
  <c r="B11" i="1"/>
  <c r="M3" i="1"/>
  <c r="K7" i="1" l="1"/>
  <c r="M7" i="1" s="1"/>
  <c r="P7" i="1" s="1"/>
  <c r="K5" i="1"/>
  <c r="M5" i="1" s="1"/>
  <c r="P5" i="1" s="1"/>
  <c r="K12" i="1"/>
  <c r="K6" i="1"/>
  <c r="M6" i="1" s="1"/>
  <c r="P6" i="1" s="1"/>
  <c r="K9" i="1"/>
  <c r="M9" i="1" s="1"/>
  <c r="P9" i="1" s="1"/>
  <c r="L13" i="1"/>
  <c r="K13" i="1"/>
  <c r="F8" i="1"/>
  <c r="K8" i="1" s="1"/>
  <c r="M8" i="1" s="1"/>
  <c r="P8" i="1" s="1"/>
  <c r="F10" i="1"/>
  <c r="K10" i="1" s="1"/>
  <c r="M10" i="1" s="1"/>
  <c r="P10" i="1" s="1"/>
  <c r="L11" i="1"/>
  <c r="K11" i="1"/>
  <c r="J13" i="1"/>
  <c r="P3" i="1"/>
  <c r="M11" i="1" l="1"/>
  <c r="M13" i="1"/>
  <c r="P13" i="1" s="1"/>
  <c r="M12" i="1"/>
  <c r="P12" i="1" s="1"/>
  <c r="P11" i="1" l="1"/>
  <c r="P15" i="1" s="1"/>
  <c r="M15" i="1"/>
</calcChain>
</file>

<file path=xl/sharedStrings.xml><?xml version="1.0" encoding="utf-8"?>
<sst xmlns="http://schemas.openxmlformats.org/spreadsheetml/2006/main" count="25" uniqueCount="24">
  <si>
    <t xml:space="preserve">Premiums </t>
  </si>
  <si>
    <t>Increase in reserve</t>
  </si>
  <si>
    <t>Investment income</t>
  </si>
  <si>
    <t>Expenses</t>
  </si>
  <si>
    <t>Commission</t>
  </si>
  <si>
    <t>Investment income tax</t>
  </si>
  <si>
    <t>Before tax Profit</t>
  </si>
  <si>
    <t>Income tax</t>
  </si>
  <si>
    <t>Profit</t>
  </si>
  <si>
    <t>PY</t>
  </si>
  <si>
    <t>Contribution to free surplus</t>
  </si>
  <si>
    <t>Increase in Capital</t>
  </si>
  <si>
    <t>NPV</t>
  </si>
  <si>
    <t>Discount rate</t>
  </si>
  <si>
    <t>Target RBC</t>
  </si>
  <si>
    <t/>
  </si>
  <si>
    <t>Premium</t>
  </si>
  <si>
    <t>Death Benefit</t>
  </si>
  <si>
    <t>Maturity</t>
  </si>
  <si>
    <t>Claims (Death)</t>
  </si>
  <si>
    <t>Claims (Maturity)</t>
  </si>
  <si>
    <t>Required Capital</t>
  </si>
  <si>
    <t>Design</t>
  </si>
  <si>
    <t>Reserve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</si>
</sst>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43" formatCode="_(* #,##0.00_);_(* \(#,##0.00\);_(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4">
    <xf numFmtId="0" fontId="0" fillId="0" borderId="0" xfId="0"/>
    <xf numFmtId="8" fontId="0" fillId="0" borderId="0" xfId="0" applyNumberFormat="1"/>
    <xf numFmtId="0" fontId="0" fillId="0" borderId="1" xfId="0" applyBorder="1"/>
    <xf numFmtId="2" fontId="0" fillId="0" borderId="2" xfId="0" applyNumberFormat="1" applyBorder="1"/>
    <xf numFmtId="2" fontId="0" fillId="0" borderId="3" xfId="0" applyNumberFormat="1" applyBorder="1"/>
    <xf numFmtId="0" fontId="0" fillId="0" borderId="0" xfId="0" quotePrefix="1"/>
    <xf numFmtId="2" fontId="0" fillId="0" borderId="0" xfId="0" applyNumberFormat="1" applyFill="1" applyBorder="1"/>
    <xf numFmtId="0" fontId="0" fillId="0" borderId="1" xfId="0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9" fontId="0" fillId="2" borderId="4" xfId="0" applyNumberForma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8" fontId="0" fillId="4" borderId="5" xfId="1" applyNumberFormat="1" applyFont="1" applyFill="1" applyBorder="1"/>
    <xf numFmtId="8" fontId="0" fillId="4" borderId="10" xfId="1" applyNumberFormat="1" applyFont="1" applyFill="1" applyBorder="1"/>
    <xf numFmtId="0" fontId="2" fillId="3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2" fontId="0" fillId="0" borderId="11" xfId="0" applyNumberFormat="1" applyBorder="1"/>
    <xf numFmtId="2" fontId="0" fillId="0" borderId="12" xfId="0" applyNumberFormat="1" applyBorder="1"/>
    <xf numFmtId="2" fontId="0" fillId="0" borderId="13" xfId="0" applyNumberFormat="1" applyBorder="1"/>
    <xf numFmtId="2" fontId="0" fillId="0" borderId="14" xfId="0" applyNumberFormat="1" applyBorder="1"/>
    <xf numFmtId="0" fontId="2" fillId="3" borderId="6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vertical="center"/>
    </xf>
    <xf numFmtId="0" fontId="0" fillId="0" borderId="15" xfId="0" applyBorder="1"/>
    <xf numFmtId="0" fontId="0" fillId="0" borderId="16" xfId="0" applyBorder="1"/>
    <xf numFmtId="9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7" xfId="0" applyBorder="1"/>
    <xf numFmtId="8" fontId="0" fillId="0" borderId="18" xfId="1" applyNumberFormat="1" applyFont="1" applyFill="1" applyBorder="1"/>
    <xf numFmtId="0" fontId="0" fillId="0" borderId="0" xfId="0" applyFill="1" applyBorder="1"/>
    <xf numFmtId="0" fontId="0" fillId="0" borderId="0" xfId="0" applyFill="1"/>
    <xf numFmtId="8" fontId="0" fillId="0" borderId="4" xfId="1" applyNumberFormat="1" applyFont="1" applyFill="1" applyBorder="1"/>
    <xf numFmtId="0" fontId="0" fillId="3" borderId="4" xfId="0" applyFill="1" applyBorder="1" applyAlignment="1">
      <alignment horizontal="center"/>
    </xf>
    <xf numFmtId="0" fontId="0" fillId="0" borderId="4" xfId="0" applyBorder="1"/>
    <xf numFmtId="0" fontId="0" fillId="0" borderId="1" xfId="0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tabSelected="1" topLeftCell="D1" workbookViewId="0">
      <selection activeCell="M21" sqref="M21"/>
    </sheetView>
  </sheetViews>
  <sheetFormatPr defaultRowHeight="15" x14ac:dyDescent="0.25"/>
  <cols>
    <col min="1" max="1" width="3.140625" bestFit="1" customWidth="1"/>
    <col min="2" max="2" width="10.28515625" bestFit="1" customWidth="1"/>
    <col min="3" max="3" width="10.28515625" customWidth="1"/>
    <col min="4" max="4" width="9.5703125" customWidth="1"/>
    <col min="5" max="5" width="11" customWidth="1"/>
    <col min="6" max="6" width="10.85546875" customWidth="1"/>
    <col min="7" max="7" width="9.28515625" bestFit="1" customWidth="1"/>
    <col min="8" max="8" width="10.42578125" customWidth="1"/>
    <col min="9" max="9" width="9.42578125" customWidth="1"/>
    <col min="10" max="10" width="11.5703125" customWidth="1"/>
    <col min="11" max="11" width="9.42578125" bestFit="1" customWidth="1"/>
    <col min="12" max="12" width="7.85546875" bestFit="1" customWidth="1"/>
    <col min="13" max="13" width="8" bestFit="1" customWidth="1"/>
    <col min="14" max="14" width="9" customWidth="1"/>
    <col min="16" max="16" width="12.42578125" customWidth="1"/>
  </cols>
  <sheetData>
    <row r="1" spans="1:18" ht="15.75" thickBot="1" x14ac:dyDescent="0.3"/>
    <row r="2" spans="1:18" ht="45.75" thickBot="1" x14ac:dyDescent="0.3">
      <c r="A2" s="21" t="s">
        <v>9</v>
      </c>
      <c r="B2" s="20" t="s">
        <v>0</v>
      </c>
      <c r="C2" s="20" t="s">
        <v>23</v>
      </c>
      <c r="D2" s="14" t="s">
        <v>1</v>
      </c>
      <c r="E2" s="14" t="s">
        <v>2</v>
      </c>
      <c r="F2" s="14" t="s">
        <v>5</v>
      </c>
      <c r="G2" s="14" t="s">
        <v>19</v>
      </c>
      <c r="H2" s="14" t="s">
        <v>20</v>
      </c>
      <c r="I2" s="14" t="s">
        <v>3</v>
      </c>
      <c r="J2" s="14" t="s">
        <v>4</v>
      </c>
      <c r="K2" s="14" t="s">
        <v>6</v>
      </c>
      <c r="L2" s="14" t="s">
        <v>7</v>
      </c>
      <c r="M2" s="14" t="s">
        <v>8</v>
      </c>
      <c r="N2" s="14" t="s">
        <v>21</v>
      </c>
      <c r="O2" s="14" t="s">
        <v>11</v>
      </c>
      <c r="P2" s="15" t="s">
        <v>10</v>
      </c>
    </row>
    <row r="3" spans="1:18" x14ac:dyDescent="0.25">
      <c r="A3" s="22">
        <v>0</v>
      </c>
      <c r="B3" s="4">
        <f>M19</f>
        <v>100</v>
      </c>
      <c r="C3" s="4">
        <f>NPV(5%,B4:$B$13)+NPV(5%,G4:$G$13)*1.2+NPV(5%,H4:$H$13)+NPV(5%,I4:$I$13)*1.2+NPV(5%,J4:$J$13)*1.2</f>
        <v>22.348566657863405</v>
      </c>
      <c r="D3" s="3">
        <f>C3</f>
        <v>22.348566657863405</v>
      </c>
      <c r="E3" s="3">
        <v>0</v>
      </c>
      <c r="F3" s="3">
        <f>E3*-0.15</f>
        <v>0</v>
      </c>
      <c r="G3" s="3">
        <f>-1%*$M$21</f>
        <v>-70</v>
      </c>
      <c r="H3" s="3">
        <v>0</v>
      </c>
      <c r="I3" s="3">
        <v>-10</v>
      </c>
      <c r="J3" s="3">
        <f>-25%*B3</f>
        <v>-25</v>
      </c>
      <c r="K3" s="3">
        <f>B3+D3+E3+F3+G3+I3+J3+H3</f>
        <v>17.348566657863401</v>
      </c>
      <c r="L3" s="3">
        <f>-MAX(SUM(B3,D3,G3,I3,J3,H3)*25%,0)</f>
        <v>-4.3371416644658503</v>
      </c>
      <c r="M3" s="4">
        <f>K3+L3</f>
        <v>13.011424993397551</v>
      </c>
      <c r="N3" s="4">
        <f>5%*$M$18*SUM(G3:$G$13)+0.75%*$M$18*SUM(H3:$H$13)*(10-A3)</f>
        <v>-96.25</v>
      </c>
      <c r="O3" s="3">
        <f>N3</f>
        <v>-96.25</v>
      </c>
      <c r="P3" s="16">
        <f>M3+O3</f>
        <v>-83.238575006602446</v>
      </c>
    </row>
    <row r="4" spans="1:18" x14ac:dyDescent="0.25">
      <c r="A4" s="22">
        <v>1</v>
      </c>
      <c r="B4" s="4">
        <f>B3</f>
        <v>100</v>
      </c>
      <c r="C4" s="4">
        <f>NPV(5%,B5:$B$13)+NPV(5%,G5:$G$13)*1.2+NPV(5%,H5:$H$13)+NPV(5%,I5:$I$13)*1.2+NPV(5%,J5:$J$13)*1.2</f>
        <v>15.865994990756516</v>
      </c>
      <c r="D4" s="3">
        <f>C4-C3</f>
        <v>-6.4825716671068889</v>
      </c>
      <c r="E4" s="3">
        <f>-8%*SUM($D$3:D3)</f>
        <v>-1.7878853326290725</v>
      </c>
      <c r="F4" s="3">
        <f t="shared" ref="F4:F13" si="0">E4*-0.15</f>
        <v>0.26818279989436083</v>
      </c>
      <c r="G4" s="3">
        <f>-1%*$M$21</f>
        <v>-70</v>
      </c>
      <c r="H4" s="3">
        <v>0</v>
      </c>
      <c r="I4" s="3">
        <v>-2</v>
      </c>
      <c r="J4" s="3">
        <f>-5%*B4</f>
        <v>-5</v>
      </c>
      <c r="K4" s="3">
        <f t="shared" ref="K4:K13" si="1">B4+D4+E4+F4+G4+I4+J4+H4</f>
        <v>14.997725800158392</v>
      </c>
      <c r="L4" s="3">
        <f t="shared" ref="L4:L13" si="2">-MAX(SUM(B4,D4,G4,I4,J4,H4)*25%,0)</f>
        <v>-4.129357083223276</v>
      </c>
      <c r="M4" s="4">
        <f t="shared" ref="M4:M13" si="3">K4+L4</f>
        <v>10.868368716935116</v>
      </c>
      <c r="N4" s="4">
        <f>5%*$M$18*SUM(G4:$G$13)+0.75%*$M$18*SUM(H4:$H$13)*(10-A4)</f>
        <v>-87.5</v>
      </c>
      <c r="O4" s="3">
        <f>N4-N3</f>
        <v>8.75</v>
      </c>
      <c r="P4" s="16">
        <f t="shared" ref="P4:P13" si="4">M4+O4</f>
        <v>19.618368716935116</v>
      </c>
    </row>
    <row r="5" spans="1:18" x14ac:dyDescent="0.25">
      <c r="A5" s="22">
        <v>2</v>
      </c>
      <c r="B5" s="4">
        <f>B3</f>
        <v>100</v>
      </c>
      <c r="C5" s="4">
        <f>NPV(5%,B6:$B$13)+NPV(5%,G6:$G$13)*1.2+NPV(5%,H6:$H$13)+NPV(5%,I6:$I$13)*1.2+NPV(5%,J6:$J$13)*1.2</f>
        <v>9.0592947402943409</v>
      </c>
      <c r="D5" s="3">
        <f t="shared" ref="D5:D12" si="5">C5-C4</f>
        <v>-6.8067002504621748</v>
      </c>
      <c r="E5" s="3">
        <f>-8%*SUM($D$3:D4)</f>
        <v>-1.2692795992605213</v>
      </c>
      <c r="F5" s="3">
        <f t="shared" si="0"/>
        <v>0.19039193988907818</v>
      </c>
      <c r="G5" s="3">
        <f>-1%*$M$21</f>
        <v>-70</v>
      </c>
      <c r="H5" s="3">
        <v>0</v>
      </c>
      <c r="I5" s="3">
        <v>-2</v>
      </c>
      <c r="J5" s="3">
        <f t="shared" ref="J5:J13" si="6">-5%*B5</f>
        <v>-5</v>
      </c>
      <c r="K5" s="3">
        <f t="shared" si="1"/>
        <v>15.114412090166383</v>
      </c>
      <c r="L5" s="3">
        <f t="shared" si="2"/>
        <v>-4.0483249373844572</v>
      </c>
      <c r="M5" s="4">
        <f t="shared" si="3"/>
        <v>11.066087152781925</v>
      </c>
      <c r="N5" s="4">
        <f>5%*$M$18*SUM(G5:$G$13)+0.75%*$M$18*SUM(H5:$H$13)*(10-A5)</f>
        <v>-78.75</v>
      </c>
      <c r="O5" s="3">
        <f t="shared" ref="O5:O13" si="7">N5-N4</f>
        <v>8.75</v>
      </c>
      <c r="P5" s="16">
        <f t="shared" si="4"/>
        <v>19.816087152781925</v>
      </c>
    </row>
    <row r="6" spans="1:18" x14ac:dyDescent="0.25">
      <c r="A6" s="22">
        <v>3</v>
      </c>
      <c r="B6" s="4">
        <f t="shared" ref="B6:B12" si="8">B4</f>
        <v>100</v>
      </c>
      <c r="C6" s="4">
        <f>NPV(5%,B7:$B$13)+NPV(5%,G7:$G$13)*1.2+NPV(5%,H7:$H$13)+NPV(5%,I7:$I$13)*1.2+NPV(5%,J7:$J$13)*1.2</f>
        <v>1.912259477309143</v>
      </c>
      <c r="D6" s="3">
        <f t="shared" si="5"/>
        <v>-7.1470352629851979</v>
      </c>
      <c r="E6" s="3">
        <f>-8%*SUM($D$3:D5)</f>
        <v>-0.72474357922354726</v>
      </c>
      <c r="F6" s="3">
        <f t="shared" si="0"/>
        <v>0.10871153688353209</v>
      </c>
      <c r="G6" s="3">
        <f>-1%*$M$21</f>
        <v>-70</v>
      </c>
      <c r="H6" s="3">
        <v>0</v>
      </c>
      <c r="I6" s="3">
        <v>-2</v>
      </c>
      <c r="J6" s="3">
        <f t="shared" si="6"/>
        <v>-5</v>
      </c>
      <c r="K6" s="3">
        <f t="shared" si="1"/>
        <v>15.236932694674792</v>
      </c>
      <c r="L6" s="3">
        <f t="shared" si="2"/>
        <v>-3.9632411842537003</v>
      </c>
      <c r="M6" s="4">
        <f t="shared" si="3"/>
        <v>11.273691510421092</v>
      </c>
      <c r="N6" s="4">
        <f>5%*$M$18*SUM(G6:$G$13)+0.75%*$M$18*SUM(H6:$H$13)*(10-A6)</f>
        <v>-70</v>
      </c>
      <c r="O6" s="3">
        <f t="shared" si="7"/>
        <v>8.75</v>
      </c>
      <c r="P6" s="16">
        <f t="shared" si="4"/>
        <v>20.023691510421092</v>
      </c>
    </row>
    <row r="7" spans="1:18" x14ac:dyDescent="0.25">
      <c r="A7" s="22">
        <v>4</v>
      </c>
      <c r="B7" s="4">
        <f t="shared" si="8"/>
        <v>100</v>
      </c>
      <c r="C7" s="4">
        <f>NPV(5%,B8:$B$13)+NPV(5%,G8:$G$13)*1.2+NPV(5%,H8:$H$13)+NPV(5%,I8:$I$13)*1.2+NPV(5%,J8:$J$13)*1.2</f>
        <v>-5.5921275488254256</v>
      </c>
      <c r="D7" s="3">
        <f t="shared" si="5"/>
        <v>-7.5043870261345687</v>
      </c>
      <c r="E7" s="3">
        <f>-8%*SUM($D$3:D6)</f>
        <v>-0.15298075818473145</v>
      </c>
      <c r="F7" s="3">
        <f t="shared" si="0"/>
        <v>2.2947113727709717E-2</v>
      </c>
      <c r="G7" s="3">
        <f>-1%*$M$21</f>
        <v>-70</v>
      </c>
      <c r="H7" s="3">
        <v>0</v>
      </c>
      <c r="I7" s="3">
        <v>-2</v>
      </c>
      <c r="J7" s="3">
        <f>-5%*B7</f>
        <v>-5</v>
      </c>
      <c r="K7" s="3">
        <f t="shared" si="1"/>
        <v>15.365579329408419</v>
      </c>
      <c r="L7" s="3">
        <f t="shared" si="2"/>
        <v>-3.8739032434663585</v>
      </c>
      <c r="M7" s="4">
        <f t="shared" ref="M7:M12" si="9">K7+L7</f>
        <v>11.491676085942061</v>
      </c>
      <c r="N7" s="4">
        <f>5%*$M$18*SUM(G7:$G$13)+0.75%*$M$18*SUM(H7:$H$13)*(10-A7)</f>
        <v>-61.25</v>
      </c>
      <c r="O7" s="3">
        <f t="shared" si="7"/>
        <v>8.75</v>
      </c>
      <c r="P7" s="16">
        <f t="shared" ref="P7:P12" si="10">M7+O7</f>
        <v>20.241676085942061</v>
      </c>
    </row>
    <row r="8" spans="1:18" x14ac:dyDescent="0.25">
      <c r="A8" s="22">
        <v>5</v>
      </c>
      <c r="B8" s="4">
        <f t="shared" si="8"/>
        <v>100</v>
      </c>
      <c r="C8" s="4">
        <f>NPV(5%,B9:$B$13)+NPV(5%,G9:$G$13)*1.2+NPV(5%,H9:$H$13)+NPV(5%,I9:$I$13)*1.2+NPV(5%,J9:$J$13)*1.2</f>
        <v>-19.471733926266708</v>
      </c>
      <c r="D8" s="3">
        <f t="shared" si="5"/>
        <v>-13.879606377441283</v>
      </c>
      <c r="E8" s="3">
        <f>-8%*SUM($D$3:D7)</f>
        <v>0.44737020390603405</v>
      </c>
      <c r="F8" s="3">
        <f t="shared" si="0"/>
        <v>-6.7105530585905099E-2</v>
      </c>
      <c r="G8" s="3">
        <f>-1%*$M$21</f>
        <v>-70</v>
      </c>
      <c r="H8" s="3">
        <v>0</v>
      </c>
      <c r="I8" s="3">
        <v>-2</v>
      </c>
      <c r="J8" s="3">
        <v>0</v>
      </c>
      <c r="K8" s="3">
        <f t="shared" si="1"/>
        <v>14.50065829587885</v>
      </c>
      <c r="L8" s="3">
        <f t="shared" si="2"/>
        <v>-3.5300984056396807</v>
      </c>
      <c r="M8" s="4">
        <f t="shared" si="9"/>
        <v>10.970559890239169</v>
      </c>
      <c r="N8" s="4">
        <f>5%*$M$18*SUM(G8:$G$13)+0.75%*$M$18*SUM(H8:$H$13)*(10-A8)</f>
        <v>-52.5</v>
      </c>
      <c r="O8" s="3">
        <f t="shared" si="7"/>
        <v>8.75</v>
      </c>
      <c r="P8" s="16">
        <f t="shared" si="10"/>
        <v>19.720559890239169</v>
      </c>
    </row>
    <row r="9" spans="1:18" x14ac:dyDescent="0.25">
      <c r="A9" s="22">
        <v>6</v>
      </c>
      <c r="B9" s="4">
        <f t="shared" si="8"/>
        <v>100</v>
      </c>
      <c r="C9" s="4">
        <f>NPV(5%,B10:$B$13)+NPV(5%,G10:$G$13)*1.2+NPV(5%,H10:$H$13)+NPV(5%,I10:$I$13)*1.2+NPV(5%,J10:$J$13)*1.2</f>
        <v>-34.0453206225801</v>
      </c>
      <c r="D9" s="3">
        <f t="shared" si="5"/>
        <v>-14.573586696313392</v>
      </c>
      <c r="E9" s="3">
        <f>-8%*SUM($D$3:D8)</f>
        <v>1.5577387141013368</v>
      </c>
      <c r="F9" s="3">
        <f t="shared" si="0"/>
        <v>-0.23366080711520051</v>
      </c>
      <c r="G9" s="3">
        <f>-1%*$M$21</f>
        <v>-70</v>
      </c>
      <c r="H9" s="3">
        <v>0</v>
      </c>
      <c r="I9" s="3">
        <v>-2</v>
      </c>
      <c r="J9" s="3">
        <v>0</v>
      </c>
      <c r="K9" s="3">
        <f t="shared" si="1"/>
        <v>14.750491210672749</v>
      </c>
      <c r="L9" s="3">
        <f t="shared" si="2"/>
        <v>-3.3566033259216539</v>
      </c>
      <c r="M9" s="4">
        <f t="shared" si="9"/>
        <v>11.393887884751095</v>
      </c>
      <c r="N9" s="4">
        <f>5%*$M$18*SUM(G9:$G$13)+0.75%*$M$18*SUM(H9:$H$13)*(10-A9)</f>
        <v>-43.75</v>
      </c>
      <c r="O9" s="3">
        <f t="shared" si="7"/>
        <v>8.75</v>
      </c>
      <c r="P9" s="16">
        <f t="shared" si="10"/>
        <v>20.143887884751095</v>
      </c>
    </row>
    <row r="10" spans="1:18" x14ac:dyDescent="0.25">
      <c r="A10" s="22">
        <v>7</v>
      </c>
      <c r="B10" s="4">
        <f t="shared" si="8"/>
        <v>100</v>
      </c>
      <c r="C10" s="4">
        <f>NPV(5%,B11:$B$13)+NPV(5%,G11:$G$13)*1.2+NPV(5%,H11:$H$13)+NPV(5%,I11:$I$13)*1.2+NPV(5%,J11:$J$13)*1.2</f>
        <v>-49.347586653709087</v>
      </c>
      <c r="D10" s="3">
        <f t="shared" si="5"/>
        <v>-15.302266031128987</v>
      </c>
      <c r="E10" s="3">
        <f>-8%*SUM($D$3:D9)</f>
        <v>2.723625649806408</v>
      </c>
      <c r="F10" s="3">
        <f t="shared" si="0"/>
        <v>-0.40854384747096117</v>
      </c>
      <c r="G10" s="3">
        <f>-1%*$M$21</f>
        <v>-70</v>
      </c>
      <c r="H10" s="3">
        <v>0</v>
      </c>
      <c r="I10" s="3">
        <v>-2</v>
      </c>
      <c r="J10" s="3">
        <v>0</v>
      </c>
      <c r="K10" s="3">
        <f t="shared" si="1"/>
        <v>15.012815771206448</v>
      </c>
      <c r="L10" s="3">
        <f t="shared" si="2"/>
        <v>-3.1744334922177515</v>
      </c>
      <c r="M10" s="4">
        <f t="shared" si="9"/>
        <v>11.838382278988696</v>
      </c>
      <c r="N10" s="4">
        <f>5%*$M$18*SUM(G10:$G$13)+0.75%*$M$18*SUM(H10:$H$13)*(10-A10)</f>
        <v>-35</v>
      </c>
      <c r="O10" s="3">
        <f t="shared" si="7"/>
        <v>8.75</v>
      </c>
      <c r="P10" s="16">
        <f t="shared" si="10"/>
        <v>20.588382278988696</v>
      </c>
    </row>
    <row r="11" spans="1:18" x14ac:dyDescent="0.25">
      <c r="A11" s="22">
        <v>8</v>
      </c>
      <c r="B11" s="4">
        <f t="shared" si="8"/>
        <v>100</v>
      </c>
      <c r="C11" s="4">
        <f>NPV(5%,B12:$B$13)+NPV(5%,G12:$G$13)*1.2+NPV(5%,H12:$H$13)+NPV(5%,I12:$I$13)*1.2+NPV(5%,J12:$J$13)*1.2</f>
        <v>-65.414965986394535</v>
      </c>
      <c r="D11" s="3">
        <f t="shared" si="5"/>
        <v>-16.067379332685448</v>
      </c>
      <c r="E11" s="3">
        <f>-8%*SUM($D$3:D10)</f>
        <v>3.9478069322967269</v>
      </c>
      <c r="F11" s="3">
        <f t="shared" si="0"/>
        <v>-0.59217103984450903</v>
      </c>
      <c r="G11" s="3">
        <f>-1%*$M$21</f>
        <v>-70</v>
      </c>
      <c r="H11" s="3">
        <v>0</v>
      </c>
      <c r="I11" s="3">
        <v>-2</v>
      </c>
      <c r="J11" s="3">
        <v>0</v>
      </c>
      <c r="K11" s="3">
        <f t="shared" si="1"/>
        <v>15.288256559766765</v>
      </c>
      <c r="L11" s="3">
        <f t="shared" si="2"/>
        <v>-2.983155166828638</v>
      </c>
      <c r="M11" s="4">
        <f t="shared" si="9"/>
        <v>12.305101392938127</v>
      </c>
      <c r="N11" s="4">
        <f>5%*$M$18*SUM(G11:$G$13)+0.75%*$M$18*SUM(H11:$H$13)*(10-A11)</f>
        <v>-26.25</v>
      </c>
      <c r="O11" s="3">
        <f t="shared" si="7"/>
        <v>8.75</v>
      </c>
      <c r="P11" s="16">
        <f t="shared" si="10"/>
        <v>21.055101392938127</v>
      </c>
    </row>
    <row r="12" spans="1:18" x14ac:dyDescent="0.25">
      <c r="A12" s="22">
        <v>9</v>
      </c>
      <c r="B12" s="4">
        <f t="shared" si="8"/>
        <v>100</v>
      </c>
      <c r="C12" s="4">
        <f>NPV(5%,B13:$B$13)+NPV(5%,G13:$G$13)*1.2+NPV(5%,H13:$H$13)+NPV(5%,I13:$I$13)*1.2+NPV(5%,J13:$J$13)*1.2</f>
        <v>-82.285714285714278</v>
      </c>
      <c r="D12" s="3">
        <f t="shared" si="5"/>
        <v>-16.870748299319743</v>
      </c>
      <c r="E12" s="3">
        <f>-8%*SUM($D$3:D11)</f>
        <v>5.2331972789115628</v>
      </c>
      <c r="F12" s="3">
        <f t="shared" si="0"/>
        <v>-0.78497959183673438</v>
      </c>
      <c r="G12" s="3">
        <f>-1%*$M$21</f>
        <v>-70</v>
      </c>
      <c r="H12" s="3">
        <v>0</v>
      </c>
      <c r="I12" s="3">
        <v>-2</v>
      </c>
      <c r="J12" s="3">
        <v>0</v>
      </c>
      <c r="K12" s="3">
        <f t="shared" si="1"/>
        <v>15.577469387755087</v>
      </c>
      <c r="L12" s="3">
        <f t="shared" si="2"/>
        <v>-2.7823129251700642</v>
      </c>
      <c r="M12" s="4">
        <f t="shared" si="9"/>
        <v>12.795156462585023</v>
      </c>
      <c r="N12" s="4">
        <f>5%*$M$18*SUM(G12:$G$13)+0.75%*$M$18*SUM(H12:$H$13)*(10-A12)</f>
        <v>-17.5</v>
      </c>
      <c r="O12" s="3">
        <f t="shared" si="7"/>
        <v>8.75</v>
      </c>
      <c r="P12" s="16">
        <f t="shared" si="10"/>
        <v>21.545156462585023</v>
      </c>
    </row>
    <row r="13" spans="1:18" ht="15.75" thickBot="1" x14ac:dyDescent="0.3">
      <c r="A13" s="23">
        <v>10</v>
      </c>
      <c r="B13" s="18"/>
      <c r="C13" s="18">
        <v>0</v>
      </c>
      <c r="D13" s="17">
        <f>-SUM(D3:D12)</f>
        <v>82.285714285714278</v>
      </c>
      <c r="E13" s="17">
        <f>-8%*SUM($D$3:D12)</f>
        <v>6.5828571428571427</v>
      </c>
      <c r="F13" s="17">
        <f t="shared" si="0"/>
        <v>-0.98742857142857132</v>
      </c>
      <c r="G13" s="17">
        <f>-1%*$M$21</f>
        <v>-70</v>
      </c>
      <c r="H13" s="17">
        <f>-M22</f>
        <v>0</v>
      </c>
      <c r="I13" s="17">
        <v>-2</v>
      </c>
      <c r="J13" s="17">
        <f t="shared" si="6"/>
        <v>0</v>
      </c>
      <c r="K13" s="17">
        <f t="shared" si="1"/>
        <v>15.881142857142848</v>
      </c>
      <c r="L13" s="17">
        <f t="shared" si="2"/>
        <v>-2.5714285714285694</v>
      </c>
      <c r="M13" s="18">
        <f t="shared" si="3"/>
        <v>13.309714285714279</v>
      </c>
      <c r="N13" s="18">
        <f>5%*$M$18*SUM(G13:$G$13)+0.75%*$M$18*SUM(H13:$H$13)*(10-A13)</f>
        <v>-8.75</v>
      </c>
      <c r="O13" s="17">
        <f>-SUM(O3:O12)</f>
        <v>17.5</v>
      </c>
      <c r="P13" s="19">
        <f t="shared" si="4"/>
        <v>30.809714285714279</v>
      </c>
    </row>
    <row r="14" spans="1:18" ht="15.75" thickBot="1" x14ac:dyDescent="0.3">
      <c r="D14" s="5" t="s">
        <v>15</v>
      </c>
      <c r="O14" s="26"/>
    </row>
    <row r="15" spans="1:18" ht="15.75" thickBot="1" x14ac:dyDescent="0.3">
      <c r="D15" s="6"/>
      <c r="K15" s="8" t="s">
        <v>12</v>
      </c>
      <c r="L15" s="9"/>
      <c r="M15" s="12">
        <f>NPV($M$17,M3:M13)</f>
        <v>69.720116413266112</v>
      </c>
      <c r="N15" s="27"/>
      <c r="O15" s="30">
        <f>NPV($M$17,O3:O13)</f>
        <v>-39.27971667967531</v>
      </c>
      <c r="P15" s="13">
        <f>NPV($M$17,P3:P13)</f>
        <v>30.44039973359078</v>
      </c>
      <c r="R15" s="1"/>
    </row>
    <row r="16" spans="1:18" ht="15.75" thickBot="1" x14ac:dyDescent="0.3">
      <c r="D16" s="6"/>
      <c r="N16" s="28"/>
      <c r="O16" s="29"/>
    </row>
    <row r="17" spans="4:17" ht="15.75" thickBot="1" x14ac:dyDescent="0.3">
      <c r="D17" s="6"/>
      <c r="K17" s="8" t="s">
        <v>13</v>
      </c>
      <c r="L17" s="9"/>
      <c r="M17" s="10">
        <v>0.12</v>
      </c>
      <c r="N17" s="24"/>
    </row>
    <row r="18" spans="4:17" ht="15.75" thickBot="1" x14ac:dyDescent="0.3">
      <c r="K18" s="8" t="s">
        <v>14</v>
      </c>
      <c r="L18" s="9"/>
      <c r="M18" s="10">
        <v>2.5</v>
      </c>
      <c r="N18" s="24"/>
    </row>
    <row r="19" spans="4:17" ht="15.75" thickBot="1" x14ac:dyDescent="0.3">
      <c r="K19" s="8" t="s">
        <v>16</v>
      </c>
      <c r="L19" s="9"/>
      <c r="M19" s="11">
        <v>100</v>
      </c>
      <c r="N19" s="25"/>
      <c r="O19" s="33" t="s">
        <v>22</v>
      </c>
      <c r="P19" s="33"/>
      <c r="Q19" s="33"/>
    </row>
    <row r="20" spans="4:17" ht="15.75" thickBot="1" x14ac:dyDescent="0.3">
      <c r="K20" s="31" t="s">
        <v>22</v>
      </c>
      <c r="L20" s="31"/>
      <c r="M20" s="11">
        <v>1</v>
      </c>
      <c r="O20" s="7">
        <v>1</v>
      </c>
      <c r="P20" s="7">
        <v>2</v>
      </c>
      <c r="Q20" s="7">
        <v>3</v>
      </c>
    </row>
    <row r="21" spans="4:17" ht="15.75" thickBot="1" x14ac:dyDescent="0.3">
      <c r="K21" s="31" t="s">
        <v>17</v>
      </c>
      <c r="L21" s="31"/>
      <c r="M21" s="32">
        <f>HLOOKUP(M20,$O$20:$R$22,2,0)</f>
        <v>7000</v>
      </c>
      <c r="O21" s="2">
        <v>7000</v>
      </c>
      <c r="P21" s="2">
        <v>4000</v>
      </c>
      <c r="Q21" s="2">
        <v>800</v>
      </c>
    </row>
    <row r="22" spans="4:17" ht="15.75" thickBot="1" x14ac:dyDescent="0.3">
      <c r="K22" s="31" t="s">
        <v>18</v>
      </c>
      <c r="L22" s="31"/>
      <c r="M22" s="32">
        <f>HLOOKUP(M20,$O$20:$R$22,3,0)</f>
        <v>0</v>
      </c>
      <c r="O22" s="2">
        <v>0</v>
      </c>
      <c r="P22" s="2">
        <v>500</v>
      </c>
      <c r="Q22" s="2">
        <v>1000</v>
      </c>
    </row>
  </sheetData>
  <mergeCells count="8">
    <mergeCell ref="K22:L22"/>
    <mergeCell ref="O19:Q19"/>
    <mergeCell ref="K15:L15"/>
    <mergeCell ref="K17:L17"/>
    <mergeCell ref="K18:L18"/>
    <mergeCell ref="K19:L19"/>
    <mergeCell ref="K20:L20"/>
    <mergeCell ref="K21:L2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Manulife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 Soetrisno</dc:creator>
  <cp:lastModifiedBy>William Soetrisno</cp:lastModifiedBy>
  <dcterms:created xsi:type="dcterms:W3CDTF">2019-03-17T06:27:50Z</dcterms:created>
  <dcterms:modified xsi:type="dcterms:W3CDTF">2019-03-18T02:31:03Z</dcterms:modified>
</cp:coreProperties>
</file>